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mmitfunding-my.sharepoint.com/personal/mike_colligan_summitfunding_net/Documents/Documents/Secondary/calculator/"/>
    </mc:Choice>
  </mc:AlternateContent>
  <xr:revisionPtr revIDLastSave="0" documentId="8_{5489EAD0-AFE8-4E53-9445-1A9F169950FD}" xr6:coauthVersionLast="47" xr6:coauthVersionMax="47" xr10:uidLastSave="{00000000-0000-0000-0000-000000000000}"/>
  <bookViews>
    <workbookView xWindow="33960" yWindow="3045" windowWidth="21540" windowHeight="11265" activeTab="1" xr2:uid="{4DB413C6-C9B3-4CCB-9F9E-AC7CCDA169F0}"/>
  </bookViews>
  <sheets>
    <sheet name="Blended Rate Calculation" sheetId="2" r:id="rId1"/>
    <sheet name="Cashout vs Standalone 2nd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F13" i="2"/>
  <c r="F12" i="2"/>
  <c r="F11" i="2"/>
  <c r="F8" i="2"/>
  <c r="F7" i="2"/>
  <c r="F6" i="2"/>
  <c r="F5" i="2"/>
  <c r="J6" i="1"/>
  <c r="F13" i="1"/>
  <c r="F14" i="1"/>
  <c r="F15" i="1"/>
  <c r="F16" i="1"/>
  <c r="F21" i="1"/>
  <c r="F19" i="1"/>
  <c r="F22" i="1"/>
  <c r="F20" i="1"/>
  <c r="E5" i="1"/>
  <c r="E8" i="1" s="1"/>
  <c r="J7" i="2" l="1"/>
  <c r="J15" i="1"/>
  <c r="J10" i="2"/>
  <c r="J8" i="1"/>
  <c r="J18" i="1"/>
  <c r="J20" i="1" l="1"/>
</calcChain>
</file>

<file path=xl/sharedStrings.xml><?xml version="1.0" encoding="utf-8"?>
<sst xmlns="http://schemas.openxmlformats.org/spreadsheetml/2006/main" count="42" uniqueCount="33">
  <si>
    <t>Interest Rate</t>
  </si>
  <si>
    <t>New Loan Amount</t>
  </si>
  <si>
    <t>New Interest Rate:</t>
  </si>
  <si>
    <t>Scenario #1: Refinancing the 1st Mortgage as a Cash-Out Refinance</t>
  </si>
  <si>
    <t>All payments are Principal + Interest Only</t>
  </si>
  <si>
    <t>Blended Rate:</t>
  </si>
  <si>
    <t>1st Mortgage Info</t>
  </si>
  <si>
    <t>All orange fields must be filled in</t>
  </si>
  <si>
    <t>2 out of 3 yellow fields in each grouping must be completed, system will calculate third item.</t>
  </si>
  <si>
    <t>Second Loan Info</t>
  </si>
  <si>
    <t>Second Loan Balance</t>
  </si>
  <si>
    <t>Second Loan Rate</t>
  </si>
  <si>
    <t>Second Loan Term (months)</t>
  </si>
  <si>
    <t>Payment Savings:</t>
  </si>
  <si>
    <t>Second Loan PI Payment</t>
  </si>
  <si>
    <t xml:space="preserve">Combined PI Payment: </t>
  </si>
  <si>
    <t xml:space="preserve">New PI payment: </t>
  </si>
  <si>
    <t>1st Mortgage Loan Amount</t>
  </si>
  <si>
    <t>1st Mortgage Balance</t>
  </si>
  <si>
    <t>Cashout Amount</t>
  </si>
  <si>
    <t>Monthly PI Payment</t>
  </si>
  <si>
    <t>1st Mortgage PI Payment</t>
  </si>
  <si>
    <t>1st Mortgage Interest Rate</t>
  </si>
  <si>
    <t>1st Mortgage Original Term (months)</t>
  </si>
  <si>
    <t>Loan Term (months)</t>
  </si>
  <si>
    <t>Blended Rate Calculation</t>
  </si>
  <si>
    <t>Original 1st Mortgage Loan Amount</t>
  </si>
  <si>
    <t>Original 1st Mortgage Interest Rate</t>
  </si>
  <si>
    <t>Original 1st Mortgage Original Term (months)</t>
  </si>
  <si>
    <t>Original 1st Mortgage PI Payment</t>
  </si>
  <si>
    <t>Scenario #2: Keep Original 1st Mortgage, Add a NEW Standalone Second</t>
  </si>
  <si>
    <t>Standalone Second Loan Info</t>
  </si>
  <si>
    <t>Original 1st Mortgage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</si>
</sst>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.00"/>
    <numFmt numFmtId="165" formatCode="0.000%"/>
    <numFmt numFmtId="166" formatCode="&quot;$&quot;#,##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6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4" borderId="1" xfId="0" applyFill="1" applyBorder="1"/>
    <xf numFmtId="0" fontId="0" fillId="4" borderId="3" xfId="0" applyFill="1" applyBorder="1"/>
    <xf numFmtId="0" fontId="0" fillId="0" borderId="4" xfId="0" applyBorder="1"/>
    <xf numFmtId="0" fontId="0" fillId="0" borderId="5" xfId="0" applyBorder="1"/>
    <xf numFmtId="1" fontId="0" fillId="0" borderId="0" xfId="0" applyNumberFormat="1"/>
    <xf numFmtId="165" fontId="1" fillId="0" borderId="0" xfId="0" applyNumberFormat="1" applyFont="1" applyAlignment="1">
      <alignment horizontal="left"/>
    </xf>
    <xf numFmtId="10" fontId="0" fillId="0" borderId="5" xfId="0" applyNumberFormat="1" applyBorder="1"/>
    <xf numFmtId="2" fontId="0" fillId="0" borderId="0" xfId="0" applyNumberFormat="1"/>
    <xf numFmtId="0" fontId="1" fillId="0" borderId="0" xfId="0" applyFont="1"/>
    <xf numFmtId="0" fontId="1" fillId="0" borderId="0" xfId="0" applyFont="1" applyAlignment="1">
      <alignment horizontal="left"/>
    </xf>
    <xf numFmtId="8" fontId="1" fillId="0" borderId="0" xfId="0" applyNumberFormat="1" applyFont="1" applyAlignment="1">
      <alignment horizontal="left"/>
    </xf>
    <xf numFmtId="0" fontId="0" fillId="0" borderId="6" xfId="0" applyBorder="1"/>
    <xf numFmtId="0" fontId="0" fillId="0" borderId="7" xfId="0" applyBorder="1"/>
    <xf numFmtId="10" fontId="0" fillId="0" borderId="8" xfId="0" applyNumberFormat="1" applyBorder="1"/>
    <xf numFmtId="10" fontId="0" fillId="0" borderId="0" xfId="0" applyNumberFormat="1"/>
    <xf numFmtId="165" fontId="0" fillId="0" borderId="0" xfId="0" applyNumberFormat="1"/>
    <xf numFmtId="164" fontId="0" fillId="0" borderId="0" xfId="0" applyNumberFormat="1"/>
    <xf numFmtId="3" fontId="0" fillId="0" borderId="0" xfId="0" applyNumberFormat="1"/>
    <xf numFmtId="164" fontId="1" fillId="0" borderId="0" xfId="0" applyNumberFormat="1" applyFont="1" applyAlignment="1">
      <alignment horizontal="left"/>
    </xf>
    <xf numFmtId="0" fontId="0" fillId="0" borderId="8" xfId="0" applyBorder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9" xfId="0" applyBorder="1"/>
    <xf numFmtId="0" fontId="0" fillId="0" borderId="10" xfId="0" applyBorder="1"/>
    <xf numFmtId="166" fontId="0" fillId="3" borderId="10" xfId="0" applyNumberFormat="1" applyFill="1" applyBorder="1" applyProtection="1">
      <protection locked="0"/>
    </xf>
    <xf numFmtId="166" fontId="0" fillId="0" borderId="11" xfId="0" applyNumberFormat="1" applyBorder="1"/>
    <xf numFmtId="165" fontId="0" fillId="2" borderId="10" xfId="0" applyNumberFormat="1" applyFill="1" applyBorder="1" applyProtection="1">
      <protection locked="0"/>
    </xf>
    <xf numFmtId="165" fontId="0" fillId="0" borderId="11" xfId="0" applyNumberFormat="1" applyBorder="1"/>
    <xf numFmtId="0" fontId="0" fillId="2" borderId="10" xfId="0" applyFill="1" applyBorder="1" applyProtection="1">
      <protection locked="0"/>
    </xf>
    <xf numFmtId="3" fontId="0" fillId="0" borderId="11" xfId="0" applyNumberFormat="1" applyBorder="1"/>
    <xf numFmtId="164" fontId="0" fillId="0" borderId="11" xfId="0" applyNumberFormat="1" applyBorder="1"/>
    <xf numFmtId="166" fontId="0" fillId="3" borderId="11" xfId="0" applyNumberFormat="1" applyFill="1" applyBorder="1" applyProtection="1">
      <protection locked="0"/>
    </xf>
    <xf numFmtId="165" fontId="0" fillId="3" borderId="1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8" fontId="0" fillId="0" borderId="11" xfId="0" applyNumberFormat="1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5" borderId="0" xfId="0" applyFont="1" applyFill="1"/>
    <xf numFmtId="0" fontId="3" fillId="2" borderId="0" xfId="0" applyFont="1" applyFill="1"/>
    <xf numFmtId="0" fontId="2" fillId="4" borderId="2" xfId="0" applyFont="1" applyFill="1" applyBorder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8623F-B16C-4937-BE31-394C4A02801B}">
  <dimension ref="B1:L19"/>
  <sheetViews>
    <sheetView showGridLines="0" showRowColHeaders="0" workbookViewId="0">
      <selection activeCell="E11" sqref="E11"/>
    </sheetView>
  </sheetViews>
  <sheetFormatPr defaultRowHeight="15" x14ac:dyDescent="0.25"/>
  <cols>
    <col min="1" max="1" width="1.7109375" customWidth="1"/>
    <col min="2" max="2" width="0.7109375" customWidth="1"/>
    <col min="4" max="4" width="23.7109375" customWidth="1"/>
    <col min="5" max="5" width="10.7109375" customWidth="1"/>
    <col min="6" max="6" width="10.140625" customWidth="1"/>
    <col min="7" max="7" width="1.28515625" customWidth="1"/>
    <col min="8" max="8" width="18.140625" customWidth="1"/>
    <col min="10" max="10" width="15" customWidth="1"/>
    <col min="11" max="11" width="5.140625" customWidth="1"/>
    <col min="13" max="13" width="13.28515625" customWidth="1"/>
    <col min="14" max="14" width="9.28515625" bestFit="1" customWidth="1"/>
  </cols>
  <sheetData>
    <row r="1" spans="2:11" ht="9" customHeight="1" x14ac:dyDescent="0.25"/>
    <row r="2" spans="2:11" ht="16.149999999999999" customHeight="1" thickBot="1" x14ac:dyDescent="0.3"/>
    <row r="3" spans="2:11" ht="18.75" x14ac:dyDescent="0.3">
      <c r="B3" s="1"/>
      <c r="C3" s="40" t="s">
        <v>25</v>
      </c>
      <c r="D3" s="40"/>
      <c r="E3" s="40"/>
      <c r="F3" s="40"/>
      <c r="G3" s="40"/>
      <c r="H3" s="40"/>
      <c r="I3" s="40"/>
      <c r="J3" s="40"/>
      <c r="K3" s="2"/>
    </row>
    <row r="4" spans="2:11" ht="18.75" x14ac:dyDescent="0.3">
      <c r="B4" s="3"/>
      <c r="C4" s="10" t="s">
        <v>6</v>
      </c>
      <c r="D4" s="22"/>
      <c r="E4" s="22"/>
      <c r="F4" s="22"/>
      <c r="G4" s="22"/>
      <c r="H4" s="22"/>
      <c r="I4" s="22"/>
      <c r="J4" s="22"/>
      <c r="K4" s="4"/>
    </row>
    <row r="5" spans="2:11" ht="16.149999999999999" customHeight="1" x14ac:dyDescent="0.25">
      <c r="B5" s="3"/>
      <c r="C5" s="23" t="s">
        <v>17</v>
      </c>
      <c r="D5" s="24"/>
      <c r="E5" s="25">
        <v>100000</v>
      </c>
      <c r="F5" s="26">
        <f>E5</f>
        <v>100000</v>
      </c>
      <c r="K5" s="4"/>
    </row>
    <row r="6" spans="2:11" ht="16.149999999999999" customHeight="1" x14ac:dyDescent="0.25">
      <c r="B6" s="3"/>
      <c r="C6" s="23" t="s">
        <v>22</v>
      </c>
      <c r="D6" s="24"/>
      <c r="E6" s="27">
        <v>0.05</v>
      </c>
      <c r="F6" s="28">
        <f>IF(E6&lt;&gt;"",E6,IF(AND(E5&lt;&gt;"",E7&lt;&gt;"",E8&lt;&gt;""),RATE(E7,-E8,E5,0,0,0.2)*12,""))</f>
        <v>0.05</v>
      </c>
      <c r="G6" s="17"/>
      <c r="K6" s="4"/>
    </row>
    <row r="7" spans="2:11" ht="16.149999999999999" customHeight="1" x14ac:dyDescent="0.25">
      <c r="B7" s="3"/>
      <c r="C7" s="23" t="s">
        <v>23</v>
      </c>
      <c r="D7" s="24"/>
      <c r="E7" s="29">
        <v>360</v>
      </c>
      <c r="F7" s="30">
        <f>IF(E7&lt;&gt;"",E7,IF(AND(E5&lt;&gt;"",E8&lt;&gt;"",E6&lt;&gt;""),NPER(F6/12,-F8,F5),""))</f>
        <v>360</v>
      </c>
      <c r="G7" s="18"/>
      <c r="H7" s="41" t="s">
        <v>5</v>
      </c>
      <c r="I7" s="41"/>
      <c r="J7" s="6">
        <f>IFERROR(RATE(F7,-F14-F8,F11+F5,0,0,0.2)*12,"")</f>
        <v>5.8569055491534738E-2</v>
      </c>
      <c r="K7" s="4"/>
    </row>
    <row r="8" spans="2:11" ht="16.149999999999999" customHeight="1" x14ac:dyDescent="0.25">
      <c r="B8" s="3"/>
      <c r="C8" s="23" t="s">
        <v>21</v>
      </c>
      <c r="D8" s="24"/>
      <c r="E8" s="29"/>
      <c r="F8" s="31">
        <f>IF(E8&lt;&gt;"",E8,IF(AND(E5&lt;&gt;"",E7&lt;&gt;"",E6&lt;&gt;""),-PMT(E6/12,E7,E5,0),""))</f>
        <v>536.82162301213907</v>
      </c>
      <c r="G8" s="16"/>
      <c r="K8" s="4"/>
    </row>
    <row r="9" spans="2:11" ht="10.15" customHeight="1" x14ac:dyDescent="0.25">
      <c r="B9" s="3"/>
      <c r="K9" s="4"/>
    </row>
    <row r="10" spans="2:11" ht="16.149999999999999" customHeight="1" x14ac:dyDescent="0.25">
      <c r="B10" s="3"/>
      <c r="C10" s="9" t="s">
        <v>9</v>
      </c>
      <c r="H10" s="41" t="s">
        <v>15</v>
      </c>
      <c r="I10" s="41"/>
      <c r="J10" s="19">
        <f>SUM(F8,F14)</f>
        <v>737.97727724833476</v>
      </c>
      <c r="K10" s="4"/>
    </row>
    <row r="11" spans="2:11" ht="16.149999999999999" customHeight="1" x14ac:dyDescent="0.25">
      <c r="B11" s="3"/>
      <c r="C11" s="23" t="s">
        <v>10</v>
      </c>
      <c r="D11" s="24"/>
      <c r="E11" s="25">
        <v>25000</v>
      </c>
      <c r="F11" s="26">
        <f>E11</f>
        <v>25000</v>
      </c>
      <c r="K11" s="4"/>
    </row>
    <row r="12" spans="2:11" ht="16.149999999999999" customHeight="1" x14ac:dyDescent="0.25">
      <c r="B12" s="3"/>
      <c r="C12" s="23" t="s">
        <v>11</v>
      </c>
      <c r="D12" s="24"/>
      <c r="E12" s="27">
        <v>0.09</v>
      </c>
      <c r="F12" s="28">
        <f>IF(E12&lt;&gt;"",E12,IF(AND(E11&lt;&gt;"",E13&lt;&gt;"",E14&lt;&gt;""),RATE(E13,-E14,E11,0,0,0.2)*12,""))</f>
        <v>0.09</v>
      </c>
      <c r="G12" s="17"/>
      <c r="H12" s="37"/>
      <c r="I12" s="36"/>
      <c r="J12" s="11"/>
      <c r="K12" s="4"/>
    </row>
    <row r="13" spans="2:11" ht="16.149999999999999" customHeight="1" x14ac:dyDescent="0.25">
      <c r="B13" s="3"/>
      <c r="C13" s="23" t="s">
        <v>12</v>
      </c>
      <c r="D13" s="24"/>
      <c r="E13" s="29">
        <v>360</v>
      </c>
      <c r="F13" s="30">
        <f>IF(E13&lt;&gt;"",E13,IF(AND(E11&lt;&gt;"",E14&lt;&gt;"",E12&lt;&gt;""),NPER(F12/12,-F14,F11),""))</f>
        <v>360</v>
      </c>
      <c r="G13" s="18"/>
      <c r="K13" s="4"/>
    </row>
    <row r="14" spans="2:11" ht="16.149999999999999" customHeight="1" x14ac:dyDescent="0.25">
      <c r="B14" s="3"/>
      <c r="C14" s="23" t="s">
        <v>14</v>
      </c>
      <c r="D14" s="24"/>
      <c r="E14" s="29"/>
      <c r="F14" s="31">
        <f>IF(E14&lt;&gt;"",E14,IF(AND(E11&lt;&gt;"",E13&lt;&gt;"",E12&lt;&gt;""),-PMT(E12/12,E13,E11,0),""))</f>
        <v>201.15565423619566</v>
      </c>
      <c r="G14" s="16"/>
      <c r="K14" s="4"/>
    </row>
    <row r="15" spans="2:11" ht="3" customHeight="1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20"/>
    </row>
    <row r="17" spans="4:12" x14ac:dyDescent="0.25">
      <c r="D17" s="21" t="s">
        <v>4</v>
      </c>
    </row>
    <row r="18" spans="4:12" x14ac:dyDescent="0.25">
      <c r="D18" s="38" t="s">
        <v>7</v>
      </c>
      <c r="E18" s="21"/>
      <c r="F18" s="21"/>
      <c r="G18" s="21"/>
      <c r="H18" s="21"/>
      <c r="I18" s="21"/>
      <c r="J18" s="21"/>
      <c r="K18" s="21"/>
      <c r="L18" s="21"/>
    </row>
    <row r="19" spans="4:12" x14ac:dyDescent="0.25">
      <c r="D19" s="39" t="s">
        <v>8</v>
      </c>
      <c r="E19" s="39"/>
      <c r="F19" s="39"/>
      <c r="G19" s="39"/>
      <c r="H19" s="39"/>
      <c r="I19" s="21"/>
      <c r="J19" s="21"/>
      <c r="K19" s="21"/>
      <c r="L19" s="21"/>
    </row>
  </sheetData>
  <sheetProtection algorithmName="SHA-512" hashValue="2tlTMREMxYma4okjiZLcBVop13ZxQSwXiEuSbxgKpswmzSDvMUVAZQFFhrlrlwbsTzCC2zGhEFdouwaf4B+Qnw==" saltValue="krFlUFeSA3t+gr6auStijQ==" spinCount="100000" sheet="1" objects="1" scenarios="1" selectLockedCells="1"/>
  <mergeCells count="3">
    <mergeCell ref="C3:J3"/>
    <mergeCell ref="H7:I7"/>
    <mergeCell ref="H10:I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939C8-41C3-4072-BC55-448B2C49658D}">
  <dimension ref="B1:N27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.7109375" customWidth="1"/>
    <col min="2" max="2" width="0.7109375" customWidth="1"/>
    <col min="4" max="4" width="35.140625" customWidth="1"/>
    <col min="5" max="5" width="10.7109375" customWidth="1"/>
    <col min="6" max="6" width="10.140625" customWidth="1"/>
    <col min="7" max="7" width="1.28515625" customWidth="1"/>
    <col min="8" max="8" width="18.140625" customWidth="1"/>
    <col min="10" max="10" width="15" customWidth="1"/>
    <col min="11" max="11" width="5.140625" customWidth="1"/>
    <col min="13" max="13" width="13.28515625" customWidth="1"/>
    <col min="14" max="14" width="9.28515625" bestFit="1" customWidth="1"/>
  </cols>
  <sheetData>
    <row r="1" spans="2:14" ht="11.45" customHeight="1" thickBot="1" x14ac:dyDescent="0.3"/>
    <row r="2" spans="2:14" ht="18.75" x14ac:dyDescent="0.3">
      <c r="B2" s="1"/>
      <c r="C2" s="40" t="s">
        <v>3</v>
      </c>
      <c r="D2" s="40"/>
      <c r="E2" s="40"/>
      <c r="F2" s="40"/>
      <c r="G2" s="40"/>
      <c r="H2" s="40"/>
      <c r="I2" s="40"/>
      <c r="J2" s="40"/>
      <c r="K2" s="2"/>
    </row>
    <row r="3" spans="2:14" ht="16.149999999999999" customHeight="1" x14ac:dyDescent="0.25">
      <c r="B3" s="3"/>
      <c r="C3" s="23" t="s">
        <v>18</v>
      </c>
      <c r="D3" s="24"/>
      <c r="E3" s="32">
        <v>1000000</v>
      </c>
      <c r="K3" s="4"/>
    </row>
    <row r="4" spans="2:14" ht="16.149999999999999" customHeight="1" x14ac:dyDescent="0.25">
      <c r="B4" s="3"/>
      <c r="C4" s="23" t="s">
        <v>19</v>
      </c>
      <c r="D4" s="24"/>
      <c r="E4" s="32"/>
      <c r="K4" s="4"/>
    </row>
    <row r="5" spans="2:14" ht="16.149999999999999" customHeight="1" x14ac:dyDescent="0.25">
      <c r="B5" s="3"/>
      <c r="C5" s="23" t="s">
        <v>1</v>
      </c>
      <c r="D5" s="24"/>
      <c r="E5" s="26">
        <f>SUM(E3:E4)</f>
        <v>1000000</v>
      </c>
      <c r="K5" s="4"/>
      <c r="M5" s="5"/>
    </row>
    <row r="6" spans="2:14" ht="16.149999999999999" customHeight="1" x14ac:dyDescent="0.25">
      <c r="B6" s="3"/>
      <c r="C6" s="23" t="s">
        <v>0</v>
      </c>
      <c r="D6" s="24"/>
      <c r="E6" s="33">
        <v>7.4999999999999997E-2</v>
      </c>
      <c r="H6" s="41" t="s">
        <v>2</v>
      </c>
      <c r="I6" s="41"/>
      <c r="J6" s="6">
        <f>E6</f>
        <v>7.4999999999999997E-2</v>
      </c>
      <c r="K6" s="7"/>
      <c r="M6" s="8"/>
      <c r="N6" s="8"/>
    </row>
    <row r="7" spans="2:14" ht="16.149999999999999" customHeight="1" x14ac:dyDescent="0.25">
      <c r="B7" s="3"/>
      <c r="C7" s="23" t="s">
        <v>24</v>
      </c>
      <c r="D7" s="24"/>
      <c r="E7" s="34">
        <v>360</v>
      </c>
      <c r="H7" s="9"/>
      <c r="I7" s="9"/>
      <c r="J7" s="10"/>
      <c r="K7" s="4"/>
      <c r="M7" s="5"/>
    </row>
    <row r="8" spans="2:14" ht="16.149999999999999" customHeight="1" x14ac:dyDescent="0.25">
      <c r="B8" s="3"/>
      <c r="C8" s="23" t="s">
        <v>20</v>
      </c>
      <c r="D8" s="24"/>
      <c r="E8" s="35">
        <f>IFERROR(-PMT(E6/12,E7,E5,0),"")</f>
        <v>6992.1450855277926</v>
      </c>
      <c r="H8" s="41" t="s">
        <v>16</v>
      </c>
      <c r="I8" s="41"/>
      <c r="J8" s="11">
        <f>E8</f>
        <v>6992.1450855277926</v>
      </c>
      <c r="K8" s="4"/>
      <c r="M8" s="5"/>
    </row>
    <row r="9" spans="2:14" ht="16.149999999999999" customHeight="1" thickBot="1" x14ac:dyDescent="0.3">
      <c r="B9" s="12"/>
      <c r="C9" s="13"/>
      <c r="D9" s="13"/>
      <c r="E9" s="13"/>
      <c r="F9" s="13"/>
      <c r="G9" s="13"/>
      <c r="H9" s="13"/>
      <c r="I9" s="13"/>
      <c r="J9" s="13"/>
      <c r="K9" s="14"/>
      <c r="M9" s="15"/>
    </row>
    <row r="10" spans="2:14" ht="16.149999999999999" customHeight="1" thickBot="1" x14ac:dyDescent="0.3"/>
    <row r="11" spans="2:14" ht="18.75" x14ac:dyDescent="0.3">
      <c r="B11" s="1"/>
      <c r="C11" s="40" t="s">
        <v>30</v>
      </c>
      <c r="D11" s="40"/>
      <c r="E11" s="40"/>
      <c r="F11" s="40"/>
      <c r="G11" s="40"/>
      <c r="H11" s="40"/>
      <c r="I11" s="40"/>
      <c r="J11" s="40"/>
      <c r="K11" s="2"/>
    </row>
    <row r="12" spans="2:14" ht="18.75" x14ac:dyDescent="0.3">
      <c r="B12" s="3"/>
      <c r="C12" s="10" t="s">
        <v>32</v>
      </c>
      <c r="D12" s="22"/>
      <c r="E12" s="22"/>
      <c r="F12" s="22"/>
      <c r="G12" s="22"/>
      <c r="H12" s="22"/>
      <c r="I12" s="22"/>
      <c r="J12" s="22"/>
      <c r="K12" s="4"/>
    </row>
    <row r="13" spans="2:14" ht="16.149999999999999" customHeight="1" x14ac:dyDescent="0.25">
      <c r="B13" s="3"/>
      <c r="C13" s="23" t="s">
        <v>26</v>
      </c>
      <c r="D13" s="24"/>
      <c r="E13" s="25">
        <v>750000</v>
      </c>
      <c r="F13" s="26">
        <f>E13</f>
        <v>750000</v>
      </c>
      <c r="K13" s="4"/>
    </row>
    <row r="14" spans="2:14" ht="16.149999999999999" customHeight="1" x14ac:dyDescent="0.25">
      <c r="B14" s="3"/>
      <c r="C14" s="23" t="s">
        <v>27</v>
      </c>
      <c r="D14" s="24"/>
      <c r="E14" s="27">
        <v>0.04</v>
      </c>
      <c r="F14" s="28">
        <f>IF(E14&lt;&gt;"",E14,IF(AND(E13&lt;&gt;"",E15&lt;&gt;"",E16&lt;&gt;""),RATE(E15,-E16,E13,0,0,0.2)*12,""))</f>
        <v>0.04</v>
      </c>
      <c r="G14" s="17"/>
      <c r="K14" s="4"/>
    </row>
    <row r="15" spans="2:14" ht="16.149999999999999" customHeight="1" x14ac:dyDescent="0.25">
      <c r="B15" s="3"/>
      <c r="C15" s="23" t="s">
        <v>28</v>
      </c>
      <c r="D15" s="24"/>
      <c r="E15" s="29">
        <v>360</v>
      </c>
      <c r="F15" s="30">
        <f>IF(E15&lt;&gt;"",E15,IF(AND(E13&lt;&gt;"",E16&lt;&gt;"",E14&lt;&gt;""),NPER(F14/12,-F16,F13),""))</f>
        <v>360</v>
      </c>
      <c r="G15" s="18"/>
      <c r="H15" s="41" t="s">
        <v>5</v>
      </c>
      <c r="I15" s="41"/>
      <c r="J15" s="6">
        <f>IFERROR(RATE(F15,-F22-F16,F19+F13,0,0,0.2)*12,"")</f>
        <v>5.2549269467071225E-2</v>
      </c>
      <c r="K15" s="4"/>
    </row>
    <row r="16" spans="2:14" ht="16.149999999999999" customHeight="1" x14ac:dyDescent="0.25">
      <c r="B16" s="3"/>
      <c r="C16" s="23" t="s">
        <v>29</v>
      </c>
      <c r="D16" s="24"/>
      <c r="E16" s="29"/>
      <c r="F16" s="31">
        <f>IF(E16&lt;&gt;"",E16,IF(AND(E13&lt;&gt;"",E15&lt;&gt;"",E14&lt;&gt;""),-PMT(E14/12,E15,E13,0),""))</f>
        <v>3580.614715990946</v>
      </c>
      <c r="G16" s="16"/>
      <c r="K16" s="4"/>
    </row>
    <row r="17" spans="2:12" ht="10.15" customHeight="1" x14ac:dyDescent="0.25">
      <c r="B17" s="3"/>
      <c r="K17" s="4"/>
    </row>
    <row r="18" spans="2:12" ht="16.149999999999999" customHeight="1" x14ac:dyDescent="0.25">
      <c r="B18" s="3"/>
      <c r="C18" s="9" t="s">
        <v>31</v>
      </c>
      <c r="H18" s="41" t="s">
        <v>15</v>
      </c>
      <c r="I18" s="41"/>
      <c r="J18" s="19">
        <f>SUM(F16,F22)</f>
        <v>5525.0890602650661</v>
      </c>
      <c r="K18" s="4"/>
    </row>
    <row r="19" spans="2:12" ht="16.149999999999999" customHeight="1" x14ac:dyDescent="0.25">
      <c r="B19" s="3"/>
      <c r="C19" s="23" t="s">
        <v>10</v>
      </c>
      <c r="D19" s="24"/>
      <c r="E19" s="25">
        <v>250000</v>
      </c>
      <c r="F19" s="26">
        <f>E19</f>
        <v>250000</v>
      </c>
      <c r="K19" s="4"/>
    </row>
    <row r="20" spans="2:12" ht="16.149999999999999" customHeight="1" x14ac:dyDescent="0.25">
      <c r="B20" s="3"/>
      <c r="C20" s="23" t="s">
        <v>11</v>
      </c>
      <c r="D20" s="24"/>
      <c r="E20" s="27">
        <v>8.6249999999999993E-2</v>
      </c>
      <c r="F20" s="28">
        <f>IF(E20&lt;&gt;"",E20,IF(AND(E19&lt;&gt;"",E21&lt;&gt;"",E22&lt;&gt;""),RATE(E21,-E22,E19,0,0,0.2)*12,""))</f>
        <v>8.6249999999999993E-2</v>
      </c>
      <c r="G20" s="17"/>
      <c r="H20" s="37"/>
      <c r="I20" s="36" t="s">
        <v>13</v>
      </c>
      <c r="J20" s="11">
        <f>IF(AND(E8&gt;0, E8&lt;&gt;""), J8-J18, "N/A")</f>
        <v>1467.0560252627265</v>
      </c>
      <c r="K20" s="4"/>
    </row>
    <row r="21" spans="2:12" ht="16.149999999999999" customHeight="1" x14ac:dyDescent="0.25">
      <c r="B21" s="3"/>
      <c r="C21" s="23" t="s">
        <v>12</v>
      </c>
      <c r="D21" s="24"/>
      <c r="E21" s="29">
        <v>360</v>
      </c>
      <c r="F21" s="30">
        <f>IF(E21&lt;&gt;"",E21,IF(AND(E19&lt;&gt;"",E22&lt;&gt;"",E20&lt;&gt;""),NPER(F20/12,-F22,F19),""))</f>
        <v>360</v>
      </c>
      <c r="G21" s="18"/>
      <c r="K21" s="4"/>
    </row>
    <row r="22" spans="2:12" ht="16.149999999999999" customHeight="1" x14ac:dyDescent="0.25">
      <c r="B22" s="3"/>
      <c r="C22" s="23" t="s">
        <v>14</v>
      </c>
      <c r="D22" s="24"/>
      <c r="E22" s="29"/>
      <c r="F22" s="31">
        <f>IF(E22&lt;&gt;"",E22,IF(AND(E19&lt;&gt;"",E21&lt;&gt;"",E20&lt;&gt;""),-PMT(E20/12,E21,E19,0),""))</f>
        <v>1944.4743442741203</v>
      </c>
      <c r="G22" s="16"/>
      <c r="K22" s="4"/>
    </row>
    <row r="23" spans="2:12" ht="3" customHeight="1" thickBot="1" x14ac:dyDescent="0.3">
      <c r="B23" s="12"/>
      <c r="C23" s="13"/>
      <c r="D23" s="13"/>
      <c r="E23" s="13"/>
      <c r="F23" s="13"/>
      <c r="G23" s="13"/>
      <c r="H23" s="13"/>
      <c r="I23" s="13"/>
      <c r="J23" s="13"/>
      <c r="K23" s="20"/>
    </row>
    <row r="25" spans="2:12" x14ac:dyDescent="0.25">
      <c r="D25" s="21" t="s">
        <v>4</v>
      </c>
    </row>
    <row r="26" spans="2:12" x14ac:dyDescent="0.25">
      <c r="D26" s="38" t="s">
        <v>7</v>
      </c>
      <c r="E26" s="21"/>
      <c r="F26" s="21"/>
      <c r="G26" s="21"/>
      <c r="H26" s="21"/>
      <c r="I26" s="21"/>
      <c r="J26" s="21"/>
      <c r="K26" s="21"/>
      <c r="L26" s="21"/>
    </row>
    <row r="27" spans="2:12" x14ac:dyDescent="0.25">
      <c r="D27" s="39" t="s">
        <v>8</v>
      </c>
      <c r="E27" s="39"/>
      <c r="F27" s="39"/>
      <c r="G27" s="39"/>
      <c r="H27" s="39"/>
      <c r="I27" s="21"/>
      <c r="J27" s="21"/>
      <c r="K27" s="21"/>
      <c r="L27" s="21"/>
    </row>
  </sheetData>
  <sheetProtection algorithmName="SHA-512" hashValue="2S7EYnj058cRDw8y1wphS5bp7VuIgLlREDfnzjsxShzybahztADmRl2T4ajRy30OL+IG5OpWy9lsNQfSlMUqNg==" saltValue="kgcGcEkMmnXMmgackxiRdw==" spinCount="100000" sheet="1" objects="1" scenarios="1" selectLockedCells="1"/>
  <mergeCells count="6">
    <mergeCell ref="H15:I15"/>
    <mergeCell ref="H18:I18"/>
    <mergeCell ref="H6:I6"/>
    <mergeCell ref="H8:I8"/>
    <mergeCell ref="C2:J2"/>
    <mergeCell ref="C11:J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Blended Rate Calculation</vt:lpstr>
      <vt:lpstr>Cashout vs Standalone 2nd</vt:lpstr>
    </vt:vector>
  </TitlesOfParts>
  <Company>Summit Funding .inc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Jacobsmeyer</dc:creator>
  <cp:lastModifiedBy>Mike Colligan</cp:lastModifiedBy>
  <dcterms:created xsi:type="dcterms:W3CDTF">2023-03-14T23:58:12Z</dcterms:created>
  <dcterms:modified xsi:type="dcterms:W3CDTF">2025-03-17T22:21:37Z</dcterms:modified>
</cp:coreProperties>
</file>